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221090\Desktop\"/>
    </mc:Choice>
  </mc:AlternateContent>
  <xr:revisionPtr revIDLastSave="0" documentId="13_ncr:1_{7DA5042A-EE6F-474D-85F3-53B41B2B91B6}" xr6:coauthVersionLast="47" xr6:coauthVersionMax="47" xr10:uidLastSave="{00000000-0000-0000-0000-000000000000}"/>
  <bookViews>
    <workbookView xWindow="23880" yWindow="-120" windowWidth="24240" windowHeight="13140" xr2:uid="{6D95055A-5F0E-4EA7-B683-2A0FFE33775A}"/>
  </bookViews>
  <sheets>
    <sheet name="PLANILHA ORÇAMENTÁRIA" sheetId="1" r:id="rId1"/>
    <sheet name="CRONOGRAM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I17" i="2"/>
  <c r="H17" i="2"/>
  <c r="G17" i="2"/>
  <c r="F17" i="2"/>
  <c r="E18" i="2"/>
  <c r="E14" i="2"/>
  <c r="E15" i="2"/>
  <c r="E16" i="2"/>
  <c r="E13" i="2"/>
  <c r="D18" i="2"/>
  <c r="D16" i="2"/>
  <c r="D15" i="2"/>
  <c r="D14" i="2"/>
  <c r="D13" i="2"/>
  <c r="N15" i="1"/>
  <c r="N37" i="1"/>
  <c r="M39" i="1"/>
  <c r="N39" i="1" s="1"/>
  <c r="M38" i="1"/>
  <c r="N38" i="1" s="1"/>
  <c r="M32" i="1"/>
  <c r="N32" i="1" s="1"/>
  <c r="N27" i="1" s="1"/>
  <c r="M18" i="1"/>
  <c r="N18" i="1" s="1"/>
  <c r="M36" i="1"/>
  <c r="N36" i="1" s="1"/>
  <c r="M43" i="1"/>
  <c r="N43" i="1"/>
  <c r="M44" i="1"/>
  <c r="N44" i="1"/>
  <c r="M41" i="1"/>
  <c r="N41" i="1" s="1"/>
  <c r="N40" i="1" s="1"/>
  <c r="M35" i="1"/>
  <c r="N35" i="1" s="1"/>
  <c r="M34" i="1"/>
  <c r="N34" i="1" s="1"/>
  <c r="M29" i="1"/>
  <c r="N29" i="1" s="1"/>
  <c r="M30" i="1"/>
  <c r="N30" i="1" s="1"/>
  <c r="M31" i="1"/>
  <c r="N31" i="1" s="1"/>
  <c r="M33" i="1"/>
  <c r="N33" i="1" s="1"/>
  <c r="M28" i="1"/>
  <c r="N28" i="1" s="1"/>
  <c r="M23" i="1"/>
  <c r="N23" i="1" s="1"/>
  <c r="M24" i="1"/>
  <c r="N24" i="1" s="1"/>
  <c r="M25" i="1"/>
  <c r="N25" i="1"/>
  <c r="M26" i="1"/>
  <c r="N26" i="1" s="1"/>
  <c r="M20" i="1"/>
  <c r="N20" i="1" s="1"/>
  <c r="M21" i="1"/>
  <c r="N21" i="1" s="1"/>
  <c r="M22" i="1"/>
  <c r="N22" i="1" s="1"/>
  <c r="M19" i="1"/>
  <c r="N19" i="1" s="1"/>
  <c r="M17" i="1"/>
  <c r="N17" i="1" s="1"/>
  <c r="N16" i="1" s="1"/>
  <c r="N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</authors>
  <commentList>
    <comment ref="N9" authorId="0" shapeId="0" xr:uid="{F7B0ABD8-DC0C-4AFC-8C44-A6ED9A4E12AC}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N10" authorId="0" shapeId="0" xr:uid="{65F5D87A-5D31-4193-8440-64857085E7CE}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I11" authorId="0" shapeId="0" xr:uid="{691028AC-E53A-4F89-A661-4A2354C5CD53}">
      <text>
        <r>
          <rPr>
            <sz val="9"/>
            <color indexed="81"/>
            <rFont val="Segoe UI"/>
            <family val="2"/>
          </rPr>
          <t xml:space="preserve">Informação da data-base vinculada ao arquivo "SINAPI mm-aaaa.xls" (conforme data-base Sinapi a ser utilizada no orçamento).
Selecionar o regime de Tributação na Aba "Informações do Contrato". 
</t>
        </r>
      </text>
    </comment>
    <comment ref="N11" authorId="0" shapeId="0" xr:uid="{3D401CC6-17E4-488E-8650-CF4C9E942BFE}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H13" authorId="0" shapeId="0" xr:uid="{63787CDA-F8AE-4C85-A7B6-6D5096DF5047}">
      <text>
        <r>
          <rPr>
            <sz val="9"/>
            <color indexed="81"/>
            <rFont val="Segoe UI"/>
            <family val="2"/>
          </rPr>
          <t xml:space="preserve">Preencher código SINAPI ou código inserido na Aba Composições.
</t>
        </r>
      </text>
    </comment>
    <comment ref="L13" authorId="0" shapeId="0" xr:uid="{AB4EC14F-054D-4783-B6FA-D9A1CA30B768}">
      <text>
        <r>
          <rPr>
            <sz val="9"/>
            <color indexed="81"/>
            <rFont val="Segoe UI"/>
            <family val="2"/>
          </rPr>
          <t xml:space="preserve">Preencher o custo unitário proposto para cada um dos itens da Planilha Orçamentária, podendo ser efetuado comparativo com a referência oficial na coluna "T".
</t>
        </r>
      </text>
    </comment>
    <comment ref="O13" authorId="0" shapeId="0" xr:uid="{AA184EF6-2296-4AF6-AFCA-D896E4A7B811}">
      <text>
        <r>
          <rPr>
            <sz val="9"/>
            <color indexed="81"/>
            <rFont val="Segoe UI"/>
            <family val="2"/>
          </rPr>
          <t>Preencher as informações na Aba "BDI", depois selecionar o índice de BDI a ser utilizado para o item:
P - BDI PADRÃO
D1 - BDI DIFERENCIADO 1
D2 - BDI DIFERENCIADO 2
Z - BDI ZERO</t>
        </r>
      </text>
    </comment>
    <comment ref="P13" authorId="0" shapeId="0" xr:uid="{5314BF39-8B0B-452B-820C-DAAF5CB9632E}">
      <text>
        <r>
          <rPr>
            <sz val="9"/>
            <color indexed="81"/>
            <rFont val="Segoe UI"/>
            <family val="2"/>
          </rPr>
          <t>Preencher as informações na Aba "BDI", depois selecionar o índice de BDI a ser utilizado para o item:
P - BDI PADRÃO
D1 - BDI DIFERENCIADO 1
D2 - BDI DIFERENCIADO 2
Z - BDI ZERO</t>
        </r>
      </text>
    </comment>
    <comment ref="E15" authorId="0" shapeId="0" xr:uid="{B553B444-3CF0-4473-ADD2-3D2653E51322}">
      <text>
        <r>
          <rPr>
            <sz val="9"/>
            <color indexed="81"/>
            <rFont val="Segoe UI"/>
            <family val="2"/>
          </rPr>
          <t xml:space="preserve">Selecionar:
M - Meta / Sub-Meta
A - Agrupador de Serviços
S - Itens / Subitens (Serviços, Insumos, Equipamentos, etc)
</t>
        </r>
      </text>
    </comment>
    <comment ref="I15" authorId="0" shapeId="0" xr:uid="{A0C4A738-12C0-4B39-8DC6-D790FF97524A}">
      <text>
        <r>
          <rPr>
            <sz val="9"/>
            <color indexed="81"/>
            <rFont val="Segoe UI"/>
            <family val="2"/>
          </rPr>
          <t>Preencher na coluna "Z" o nome da Meta/Sub-Meta ou Agrupador de Serviços.</t>
        </r>
      </text>
    </comment>
  </commentList>
</comments>
</file>

<file path=xl/sharedStrings.xml><?xml version="1.0" encoding="utf-8"?>
<sst xmlns="http://schemas.openxmlformats.org/spreadsheetml/2006/main" count="247" uniqueCount="124">
  <si>
    <t>DATA BASE SINAPI:</t>
  </si>
  <si>
    <t>LOCALIDADE SINAPI:</t>
  </si>
  <si>
    <t>ITEM</t>
  </si>
  <si>
    <t>FONTE</t>
  </si>
  <si>
    <t>CÓDIGO</t>
  </si>
  <si>
    <t>M</t>
  </si>
  <si>
    <t>A</t>
  </si>
  <si>
    <t>1.1</t>
  </si>
  <si>
    <t>S</t>
  </si>
  <si>
    <t>1.1.1</t>
  </si>
  <si>
    <t>SINAPI-I</t>
  </si>
  <si>
    <t>4813</t>
  </si>
  <si>
    <t>1.1.2</t>
  </si>
  <si>
    <t>SINAPI</t>
  </si>
  <si>
    <t>CURITIBA</t>
  </si>
  <si>
    <t>DESCRIÇÃO</t>
  </si>
  <si>
    <t>UNID</t>
  </si>
  <si>
    <t>QUANT</t>
  </si>
  <si>
    <t>CUSTO UNITÁRIO (R$)</t>
  </si>
  <si>
    <t>TOTAL</t>
  </si>
  <si>
    <t/>
  </si>
  <si>
    <t>SERVIÇOS PRELIMINARES</t>
  </si>
  <si>
    <t>PLACA DE OBRA (PARA CONSTRUCAO CIVIL) EM CHAPA GALVANIZADA *N. 22*, ADESIVADA, DE *2,4 X 1,2* M (SEM POSTES PARA FIXACAO)</t>
  </si>
  <si>
    <t xml:space="preserve">M2    </t>
  </si>
  <si>
    <t>BDI PADRÃO:</t>
  </si>
  <si>
    <t>BDI DIFERENCIADO 1:</t>
  </si>
  <si>
    <t>BDI DIFERENCIADO 2:</t>
  </si>
  <si>
    <t>BDI ZERO:</t>
  </si>
  <si>
    <t>UNITÁRIO COM BDI (R$)</t>
  </si>
  <si>
    <t>P</t>
  </si>
  <si>
    <t>D1</t>
  </si>
  <si>
    <t>D2</t>
  </si>
  <si>
    <t>Z</t>
  </si>
  <si>
    <t>VALOR TOTAL COM BDI (R$)</t>
  </si>
  <si>
    <t xml:space="preserve">BDI </t>
  </si>
  <si>
    <t>RECURSOS</t>
  </si>
  <si>
    <t>↓</t>
  </si>
  <si>
    <t>CP</t>
  </si>
  <si>
    <t>1.2</t>
  </si>
  <si>
    <t>1.2.1</t>
  </si>
  <si>
    <t>1.2.2</t>
  </si>
  <si>
    <t>1.2.3</t>
  </si>
  <si>
    <t>1.3</t>
  </si>
  <si>
    <t>1.3.1</t>
  </si>
  <si>
    <t>1.3.2</t>
  </si>
  <si>
    <t>1.4</t>
  </si>
  <si>
    <t>1.4.1</t>
  </si>
  <si>
    <t>M2</t>
  </si>
  <si>
    <t>1.4.4</t>
  </si>
  <si>
    <t>1.4.5</t>
  </si>
  <si>
    <t>COBERTURA</t>
  </si>
  <si>
    <t>UN</t>
  </si>
  <si>
    <t>001</t>
  </si>
  <si>
    <t>91926</t>
  </si>
  <si>
    <t>INSTALAÇÕES ELÉTRICAS</t>
  </si>
  <si>
    <t>CABO DE COBRE FLEXÍVEL ISOLADO, 2,5 MM², ANTI-CHAMA 450/750 V, PARA CIRCUITOS TERMINAIS - FORNECIMENTO E INSTALAÇÃO. AF_12/2015</t>
  </si>
  <si>
    <t>SERVIÇOS FINAIS</t>
  </si>
  <si>
    <t>CRONOGRAMA FÍSICO - FINANCEIRO</t>
  </si>
  <si>
    <t>Nº da Operação</t>
  </si>
  <si>
    <t>Gestor/Programa/Modalidade/Ação</t>
  </si>
  <si>
    <t>Município/UF</t>
  </si>
  <si>
    <t>ITAPEJARA D´OESTE - PR</t>
  </si>
  <si>
    <t>Proponente</t>
  </si>
  <si>
    <t>Objeto</t>
  </si>
  <si>
    <t>Empreendimento/Apelido</t>
  </si>
  <si>
    <t>MUNICÍPIO DE ITAPEJARA D´OESTE</t>
  </si>
  <si>
    <t>META/</t>
  </si>
  <si>
    <t>VALOR</t>
  </si>
  <si>
    <t>PESO</t>
  </si>
  <si>
    <t>MÊS</t>
  </si>
  <si>
    <t>AGRUPADOR</t>
  </si>
  <si>
    <t>R$</t>
  </si>
  <si>
    <t>%</t>
  </si>
  <si>
    <t>PARCELA (%)</t>
  </si>
  <si>
    <t>ACUM (%)</t>
  </si>
  <si>
    <t>Total (%):</t>
  </si>
  <si>
    <t>Total (R$):</t>
  </si>
  <si>
    <t>Local/Data</t>
  </si>
  <si>
    <t>97661</t>
  </si>
  <si>
    <t>REMOÇÃO DE CABOS ELÉTRICOS, DE FORMA MANUAL, SEM REAPROVEITAMENTO. AF_12/2017</t>
  </si>
  <si>
    <t>97665</t>
  </si>
  <si>
    <t>REMOÇÃO DE LUMINÁRIAS, DE FORMA MANUAL, SEM REAPROVEITAMENTO. AF_12/2017</t>
  </si>
  <si>
    <t>1.1.3</t>
  </si>
  <si>
    <t>91834</t>
  </si>
  <si>
    <t>ELETRODUTO FLEXÍVEL CORRUGADO, PVC, DN 25 MM (3/4"), PARA CIRCUITOS TERMINAIS, INSTALADO EM FORRO - FORNECIMENTO E INSTALAÇÃO. AF_12/2015</t>
  </si>
  <si>
    <t>38773</t>
  </si>
  <si>
    <t>LUMINARIA DE TETO PLAFON/PLAFONIER EM PLASTICO COM BASE E27, POTENCIA MAXIMA 60 W (NAO INCLUI LAMPADA)</t>
  </si>
  <si>
    <t xml:space="preserve">UN    </t>
  </si>
  <si>
    <t>Cotação</t>
  </si>
  <si>
    <t>2436</t>
  </si>
  <si>
    <t>ELETRICISTA (HORISTA)</t>
  </si>
  <si>
    <t xml:space="preserve">H     </t>
  </si>
  <si>
    <t>91992</t>
  </si>
  <si>
    <t>TOMADA ALTA DE EMBUTIR (1 MÓDULO), 2P+T 10 A, INCLUINDO SUPORTE E PLACA - FORNECIMENTO E INSTALAÇÃO. AF_12/2015</t>
  </si>
  <si>
    <t>97599</t>
  </si>
  <si>
    <t>LUMINÁRIA DE EMERGÊNCIA, COM 30 LÂMPADAS LED DE 2 W, SEM REATOR - FORNECIMENTO E INSTALAÇÃO. AF_02/2020</t>
  </si>
  <si>
    <t>96486</t>
  </si>
  <si>
    <t>FORRO DE PVC, LISO, PARA AMBIENTES COMERCIAIS, INCLUSIVE ESTRUTURA DE FIXAÇÃO. AF_05/2017_PS</t>
  </si>
  <si>
    <t>36250</t>
  </si>
  <si>
    <t>RODAFORRO EM PVC, PARA FORRO DE PVC, COMPRIMENTO 6 M</t>
  </si>
  <si>
    <t xml:space="preserve">M     </t>
  </si>
  <si>
    <t>93660</t>
  </si>
  <si>
    <t>DISJUNTOR BIPOLAR TIPO DIN, CORRENTE NOMINAL DE 10A - FORNECIMENTO E INSTALAÇÃO. AF_10/2020</t>
  </si>
  <si>
    <t>11/2022 (DESONERADO)</t>
  </si>
  <si>
    <t>103695</t>
  </si>
  <si>
    <t>FORNECIMENTO E INSTALAÇÃO DE SUPORTE DE MADEIRA PARA PLACAS DE SINALIZAÇÃO, EM SOLO, COM H= DE 2,0 M E SEÇÃO DE 7,5 X 7,5 CM. AF_03/2022</t>
  </si>
  <si>
    <t>LAMPADA BULBO LED 25W</t>
  </si>
  <si>
    <t>CAIXA DE LUZ OCTOGONAL PLÁSTICA PARA FORRO - FORNECIMENTO E INSTALAÇÃO</t>
  </si>
  <si>
    <t>002</t>
  </si>
  <si>
    <t>1.1.4</t>
  </si>
  <si>
    <t>1.2.4</t>
  </si>
  <si>
    <t>1.2.5</t>
  </si>
  <si>
    <t>1.2.6</t>
  </si>
  <si>
    <t>1.2.7</t>
  </si>
  <si>
    <t>1.2.8</t>
  </si>
  <si>
    <t>1.2.9</t>
  </si>
  <si>
    <t>INSTALAÇÕES (FORRO E ELÉTRICA) PARA CENTRO DOS IDOSOS</t>
  </si>
  <si>
    <t>99803</t>
  </si>
  <si>
    <t>LIMPEZA DE PISO CERÂMICO OU PORCELANATO COM PANO ÚMIDO. AF_04/2019</t>
  </si>
  <si>
    <t>LEANDRO HENRIQUE MAAS SANTOS</t>
  </si>
  <si>
    <t>CREA/CAU: PR-170817/D</t>
  </si>
  <si>
    <t>ITAPEJARA D´OESTE - PR, 08 DE MARÇO DE 2023</t>
  </si>
  <si>
    <t xml:space="preserve"> / INSTALAÇÕES (FORRO E ELÉTRICA) CENTRO DOS IDOSOS</t>
  </si>
  <si>
    <t>INSTALAÇÕES CENTRO DOS IDOSOS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</si>
</sst>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General;General;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1"/>
      <name val="Segoe U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1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left" vertical="center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49" fontId="3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left" vertical="center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</xf>
    <xf numFmtId="43" fontId="3" fillId="2" borderId="12" xfId="1" applyFont="1" applyFill="1" applyBorder="1" applyAlignment="1" applyProtection="1">
      <alignment horizontal="right" vertical="center" wrapText="1"/>
      <protection locked="0"/>
    </xf>
    <xf numFmtId="2" fontId="3" fillId="0" borderId="12" xfId="0" applyNumberFormat="1" applyFont="1" applyBorder="1" applyAlignment="1">
      <alignment horizontal="left" vertical="center" wrapText="1"/>
    </xf>
    <xf numFmtId="43" fontId="3" fillId="0" borderId="14" xfId="1" applyFont="1" applyFill="1" applyBorder="1" applyAlignment="1" applyProtection="1">
      <alignment horizontal="right" vertical="center"/>
    </xf>
    <xf numFmtId="1" fontId="7" fillId="0" borderId="0" xfId="0" applyNumberFormat="1" applyFont="1" applyAlignment="1">
      <alignment horizontal="center" vertical="center" textRotation="90" wrapText="1"/>
    </xf>
    <xf numFmtId="1" fontId="8" fillId="3" borderId="15" xfId="1" applyNumberFormat="1" applyFont="1" applyFill="1" applyBorder="1" applyAlignment="1" applyProtection="1">
      <alignment horizontal="center" vertical="center"/>
      <protection locked="0"/>
    </xf>
    <xf numFmtId="43" fontId="3" fillId="0" borderId="12" xfId="1" applyFont="1" applyBorder="1" applyAlignment="1">
      <alignment horizontal="right" vertical="center"/>
    </xf>
    <xf numFmtId="43" fontId="8" fillId="0" borderId="12" xfId="1" applyFont="1" applyFill="1" applyBorder="1" applyAlignment="1" applyProtection="1">
      <alignment horizontal="right" vertical="center"/>
    </xf>
    <xf numFmtId="0" fontId="0" fillId="5" borderId="0" xfId="0" applyFill="1"/>
    <xf numFmtId="0" fontId="2" fillId="5" borderId="0" xfId="0" applyFont="1" applyFill="1" applyAlignment="1">
      <alignment horizontal="centerContinuous" vertical="center"/>
    </xf>
    <xf numFmtId="0" fontId="3" fillId="5" borderId="0" xfId="0" applyFont="1" applyFill="1" applyAlignment="1">
      <alignment horizontal="centerContinuous" vertical="center"/>
    </xf>
    <xf numFmtId="41" fontId="3" fillId="5" borderId="0" xfId="0" applyNumberFormat="1" applyFont="1" applyFill="1" applyAlignment="1">
      <alignment horizontal="centerContinuous" vertical="center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right" vertical="center"/>
    </xf>
    <xf numFmtId="10" fontId="2" fillId="5" borderId="4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41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7" fontId="2" fillId="5" borderId="4" xfId="0" applyNumberFormat="1" applyFont="1" applyFill="1" applyBorder="1" applyAlignment="1">
      <alignment horizontal="left" vertical="center"/>
    </xf>
    <xf numFmtId="41" fontId="3" fillId="5" borderId="15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 textRotation="90" wrapText="1"/>
    </xf>
    <xf numFmtId="1" fontId="8" fillId="5" borderId="0" xfId="0" applyNumberFormat="1" applyFont="1" applyFill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41" fontId="2" fillId="5" borderId="2" xfId="0" applyNumberFormat="1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  <xf numFmtId="43" fontId="2" fillId="5" borderId="4" xfId="0" applyNumberFormat="1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41" fontId="3" fillId="5" borderId="2" xfId="0" applyNumberFormat="1" applyFont="1" applyFill="1" applyBorder="1" applyAlignment="1">
      <alignment horizontal="center" vertical="center"/>
    </xf>
    <xf numFmtId="43" fontId="3" fillId="5" borderId="2" xfId="1" applyFont="1" applyFill="1" applyBorder="1" applyAlignment="1" applyProtection="1">
      <alignment horizontal="center" vertical="center"/>
    </xf>
    <xf numFmtId="43" fontId="3" fillId="5" borderId="4" xfId="1" applyFont="1" applyFill="1" applyBorder="1" applyAlignment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>
      <alignment horizontal="left" vertical="center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49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12" xfId="0" applyNumberFormat="1" applyFont="1" applyFill="1" applyBorder="1" applyAlignment="1">
      <alignment horizontal="left" vertical="center" wrapText="1"/>
    </xf>
    <xf numFmtId="41" fontId="2" fillId="6" borderId="12" xfId="0" applyNumberFormat="1" applyFont="1" applyFill="1" applyBorder="1" applyAlignment="1">
      <alignment horizontal="center" vertical="center"/>
    </xf>
    <xf numFmtId="43" fontId="2" fillId="6" borderId="12" xfId="1" applyFont="1" applyFill="1" applyBorder="1" applyAlignment="1" applyProtection="1">
      <alignment horizontal="right" vertical="center"/>
    </xf>
    <xf numFmtId="43" fontId="2" fillId="6" borderId="12" xfId="1" applyFont="1" applyFill="1" applyBorder="1" applyAlignment="1" applyProtection="1">
      <alignment horizontal="right" vertical="center" wrapText="1"/>
      <protection locked="0"/>
    </xf>
    <xf numFmtId="43" fontId="2" fillId="6" borderId="14" xfId="1" applyFont="1" applyFill="1" applyBorder="1" applyAlignment="1" applyProtection="1">
      <alignment horizontal="right" vertical="center"/>
    </xf>
    <xf numFmtId="43" fontId="2" fillId="6" borderId="12" xfId="1" applyFont="1" applyFill="1" applyBorder="1" applyAlignment="1">
      <alignment horizontal="right" vertical="center"/>
    </xf>
    <xf numFmtId="43" fontId="7" fillId="6" borderId="12" xfId="1" applyFont="1" applyFill="1" applyBorder="1" applyAlignment="1" applyProtection="1">
      <alignment horizontal="righ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165" fontId="2" fillId="6" borderId="12" xfId="0" applyNumberFormat="1" applyFont="1" applyFill="1" applyBorder="1" applyAlignment="1">
      <alignment horizontal="left" vertical="center" wrapText="1"/>
    </xf>
    <xf numFmtId="43" fontId="2" fillId="6" borderId="12" xfId="1" applyFont="1" applyFill="1" applyBorder="1" applyAlignment="1" applyProtection="1">
      <alignment horizontal="right" vertical="center" wrapText="1"/>
    </xf>
    <xf numFmtId="43" fontId="2" fillId="6" borderId="17" xfId="1" applyFont="1" applyFill="1" applyBorder="1" applyAlignment="1">
      <alignment horizontal="right" vertical="center"/>
    </xf>
    <xf numFmtId="49" fontId="2" fillId="6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right" vertical="center"/>
      <protection locked="0"/>
    </xf>
    <xf numFmtId="0" fontId="7" fillId="2" borderId="4" xfId="2" applyFont="1" applyFill="1" applyBorder="1" applyAlignment="1" applyProtection="1">
      <alignment horizontal="left" vertical="center"/>
      <protection locked="0"/>
    </xf>
    <xf numFmtId="0" fontId="7" fillId="7" borderId="1" xfId="2" applyFont="1" applyFill="1" applyBorder="1" applyAlignment="1">
      <alignment horizontal="right" vertical="center"/>
    </xf>
    <xf numFmtId="0" fontId="7" fillId="7" borderId="4" xfId="2" applyFont="1" applyFill="1" applyBorder="1" applyAlignment="1">
      <alignment horizontal="left" vertical="center"/>
    </xf>
    <xf numFmtId="0" fontId="8" fillId="7" borderId="19" xfId="2" applyFont="1" applyFill="1" applyBorder="1" applyAlignment="1">
      <alignment horizontal="center" vertical="center"/>
    </xf>
    <xf numFmtId="166" fontId="8" fillId="0" borderId="17" xfId="3" applyFont="1" applyFill="1" applyBorder="1" applyAlignment="1" applyProtection="1">
      <alignment horizontal="right" vertical="center"/>
    </xf>
    <xf numFmtId="166" fontId="8" fillId="0" borderId="17" xfId="3" applyFont="1" applyFill="1" applyBorder="1" applyAlignment="1" applyProtection="1">
      <alignment horizontal="right" vertical="center"/>
      <protection locked="0"/>
    </xf>
    <xf numFmtId="166" fontId="8" fillId="0" borderId="12" xfId="3" applyFont="1" applyFill="1" applyBorder="1" applyAlignment="1" applyProtection="1">
      <alignment horizontal="right" vertical="center"/>
    </xf>
    <xf numFmtId="166" fontId="8" fillId="0" borderId="12" xfId="3" applyFont="1" applyFill="1" applyBorder="1" applyAlignment="1" applyProtection="1">
      <alignment horizontal="right" vertical="center"/>
      <protection locked="0"/>
    </xf>
    <xf numFmtId="166" fontId="8" fillId="0" borderId="24" xfId="3" applyFont="1" applyFill="1" applyBorder="1" applyAlignment="1" applyProtection="1">
      <alignment horizontal="right" vertical="center"/>
    </xf>
    <xf numFmtId="166" fontId="8" fillId="0" borderId="3" xfId="3" applyFont="1" applyFill="1" applyBorder="1" applyAlignment="1" applyProtection="1">
      <alignment horizontal="right" vertical="center"/>
    </xf>
    <xf numFmtId="0" fontId="8" fillId="5" borderId="0" xfId="2" applyFont="1" applyFill="1" applyAlignment="1">
      <alignment vertical="center"/>
    </xf>
    <xf numFmtId="0" fontId="10" fillId="5" borderId="0" xfId="2" applyFont="1" applyFill="1" applyAlignment="1">
      <alignment horizontal="left" vertical="center"/>
    </xf>
    <xf numFmtId="0" fontId="11" fillId="5" borderId="0" xfId="2" applyFont="1" applyFill="1" applyAlignment="1">
      <alignment horizontal="left" vertical="center"/>
    </xf>
    <xf numFmtId="0" fontId="7" fillId="5" borderId="0" xfId="2" applyFont="1" applyFill="1" applyAlignment="1">
      <alignment horizontal="center" vertical="center"/>
    </xf>
    <xf numFmtId="0" fontId="8" fillId="5" borderId="15" xfId="2" applyFont="1" applyFill="1" applyBorder="1" applyAlignment="1">
      <alignment vertical="center"/>
    </xf>
    <xf numFmtId="0" fontId="12" fillId="5" borderId="0" xfId="2" applyFont="1" applyFill="1" applyAlignment="1">
      <alignment vertical="center"/>
    </xf>
    <xf numFmtId="0" fontId="8" fillId="5" borderId="15" xfId="2" applyFont="1" applyFill="1" applyBorder="1" applyAlignment="1">
      <alignment horizontal="left" vertical="center"/>
    </xf>
    <xf numFmtId="0" fontId="8" fillId="5" borderId="0" xfId="2" applyFont="1" applyFill="1" applyAlignment="1">
      <alignment horizontal="left" vertical="center"/>
    </xf>
    <xf numFmtId="0" fontId="8" fillId="5" borderId="16" xfId="2" applyFont="1" applyFill="1" applyBorder="1" applyAlignment="1">
      <alignment horizontal="left" vertical="center"/>
    </xf>
    <xf numFmtId="0" fontId="3" fillId="5" borderId="15" xfId="0" applyFont="1" applyFill="1" applyBorder="1"/>
    <xf numFmtId="0" fontId="6" fillId="5" borderId="0" xfId="0" applyFont="1" applyFill="1" applyAlignment="1">
      <alignment vertical="center"/>
    </xf>
    <xf numFmtId="0" fontId="6" fillId="5" borderId="16" xfId="0" applyFont="1" applyFill="1" applyBorder="1" applyAlignment="1">
      <alignment vertical="center"/>
    </xf>
    <xf numFmtId="49" fontId="3" fillId="5" borderId="18" xfId="0" applyNumberFormat="1" applyFont="1" applyFill="1" applyBorder="1"/>
    <xf numFmtId="0" fontId="3" fillId="5" borderId="5" xfId="0" applyFont="1" applyFill="1" applyBorder="1"/>
    <xf numFmtId="0" fontId="3" fillId="5" borderId="20" xfId="0" applyFont="1" applyFill="1" applyBorder="1"/>
    <xf numFmtId="165" fontId="8" fillId="5" borderId="8" xfId="2" applyNumberFormat="1" applyFont="1" applyFill="1" applyBorder="1" applyAlignment="1">
      <alignment horizontal="center" vertical="center"/>
    </xf>
    <xf numFmtId="165" fontId="8" fillId="5" borderId="6" xfId="2" applyNumberFormat="1" applyFont="1" applyFill="1" applyBorder="1" applyAlignment="1">
      <alignment horizontal="center" vertical="center"/>
    </xf>
    <xf numFmtId="165" fontId="8" fillId="5" borderId="21" xfId="2" applyNumberFormat="1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right" vertical="center"/>
    </xf>
    <xf numFmtId="165" fontId="8" fillId="5" borderId="19" xfId="2" applyNumberFormat="1" applyFont="1" applyFill="1" applyBorder="1" applyAlignment="1">
      <alignment horizontal="center" vertical="center"/>
    </xf>
    <xf numFmtId="0" fontId="8" fillId="5" borderId="19" xfId="2" applyFont="1" applyFill="1" applyBorder="1" applyAlignment="1">
      <alignment horizontal="center" vertical="center"/>
    </xf>
    <xf numFmtId="0" fontId="7" fillId="5" borderId="19" xfId="2" quotePrefix="1" applyFont="1" applyFill="1" applyBorder="1" applyAlignment="1">
      <alignment horizontal="center" vertical="center" wrapText="1"/>
    </xf>
    <xf numFmtId="166" fontId="8" fillId="5" borderId="17" xfId="3" applyFont="1" applyFill="1" applyBorder="1" applyAlignment="1" applyProtection="1">
      <alignment horizontal="right" vertical="center"/>
    </xf>
    <xf numFmtId="10" fontId="8" fillId="5" borderId="12" xfId="4" applyNumberFormat="1" applyFont="1" applyFill="1" applyBorder="1" applyAlignment="1" applyProtection="1">
      <alignment horizontal="right" vertical="center"/>
    </xf>
    <xf numFmtId="165" fontId="8" fillId="5" borderId="12" xfId="2" applyNumberFormat="1" applyFont="1" applyFill="1" applyBorder="1" applyAlignment="1">
      <alignment horizontal="center" vertical="center"/>
    </xf>
    <xf numFmtId="165" fontId="8" fillId="5" borderId="14" xfId="2" applyNumberFormat="1" applyFont="1" applyFill="1" applyBorder="1" applyAlignment="1">
      <alignment horizontal="left" vertical="center" wrapText="1"/>
    </xf>
    <xf numFmtId="165" fontId="8" fillId="5" borderId="23" xfId="2" applyNumberFormat="1" applyFont="1" applyFill="1" applyBorder="1" applyAlignment="1">
      <alignment horizontal="left" vertical="center" wrapText="1"/>
    </xf>
    <xf numFmtId="166" fontId="8" fillId="5" borderId="12" xfId="3" applyFont="1" applyFill="1" applyBorder="1" applyAlignment="1" applyProtection="1">
      <alignment horizontal="right" vertical="center"/>
    </xf>
    <xf numFmtId="0" fontId="8" fillId="5" borderId="24" xfId="2" applyFont="1" applyFill="1" applyBorder="1" applyAlignment="1">
      <alignment horizontal="center" vertical="center"/>
    </xf>
    <xf numFmtId="0" fontId="7" fillId="5" borderId="25" xfId="2" applyFont="1" applyFill="1" applyBorder="1" applyAlignment="1">
      <alignment horizontal="right" vertical="center"/>
    </xf>
    <xf numFmtId="0" fontId="7" fillId="5" borderId="26" xfId="2" applyFont="1" applyFill="1" applyBorder="1" applyAlignment="1">
      <alignment horizontal="right" vertical="center"/>
    </xf>
    <xf numFmtId="166" fontId="8" fillId="5" borderId="24" xfId="3" applyFont="1" applyFill="1" applyBorder="1" applyAlignment="1" applyProtection="1">
      <alignment horizontal="right" vertical="center"/>
    </xf>
    <xf numFmtId="0" fontId="8" fillId="5" borderId="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right" vertical="center"/>
    </xf>
    <xf numFmtId="166" fontId="8" fillId="5" borderId="3" xfId="3" applyFont="1" applyFill="1" applyBorder="1" applyAlignment="1" applyProtection="1">
      <alignment horizontal="right" vertical="center"/>
    </xf>
    <xf numFmtId="10" fontId="8" fillId="5" borderId="3" xfId="4" applyNumberFormat="1" applyFont="1" applyFill="1" applyBorder="1" applyAlignment="1" applyProtection="1">
      <alignment horizontal="right" vertical="center"/>
    </xf>
    <xf numFmtId="14" fontId="8" fillId="5" borderId="0" xfId="2" applyNumberFormat="1" applyFont="1" applyFill="1" applyAlignment="1">
      <alignment vertical="center"/>
    </xf>
    <xf numFmtId="0" fontId="7" fillId="5" borderId="27" xfId="2" applyFont="1" applyFill="1" applyBorder="1" applyAlignment="1" applyProtection="1">
      <alignment horizontal="left" vertical="center"/>
      <protection locked="0"/>
    </xf>
    <xf numFmtId="0" fontId="8" fillId="5" borderId="27" xfId="2" applyFont="1" applyFill="1" applyBorder="1" applyAlignment="1">
      <alignment vertical="center"/>
    </xf>
    <xf numFmtId="0" fontId="7" fillId="5" borderId="0" xfId="2" applyFont="1" applyFill="1" applyAlignment="1">
      <alignment horizontal="left" vertical="center"/>
    </xf>
    <xf numFmtId="0" fontId="7" fillId="5" borderId="0" xfId="2" applyFont="1" applyFill="1" applyAlignment="1">
      <alignment vertical="center"/>
    </xf>
    <xf numFmtId="165" fontId="8" fillId="5" borderId="14" xfId="2" applyNumberFormat="1" applyFont="1" applyFill="1" applyBorder="1" applyAlignment="1">
      <alignment horizontal="left" vertical="center" wrapText="1"/>
    </xf>
    <xf numFmtId="165" fontId="8" fillId="5" borderId="23" xfId="2" applyNumberFormat="1" applyFont="1" applyFill="1" applyBorder="1" applyAlignment="1">
      <alignment horizontal="left" vertical="center" wrapText="1"/>
    </xf>
    <xf numFmtId="165" fontId="8" fillId="5" borderId="18" xfId="2" applyNumberFormat="1" applyFont="1" applyFill="1" applyBorder="1" applyAlignment="1">
      <alignment horizontal="center" vertical="center"/>
    </xf>
    <xf numFmtId="165" fontId="8" fillId="5" borderId="20" xfId="2" applyNumberFormat="1" applyFont="1" applyFill="1" applyBorder="1" applyAlignment="1">
      <alignment horizontal="center" vertical="center"/>
    </xf>
    <xf numFmtId="165" fontId="8" fillId="5" borderId="7" xfId="2" applyNumberFormat="1" applyFont="1" applyFill="1" applyBorder="1" applyAlignment="1">
      <alignment horizontal="left" vertical="center" wrapText="1"/>
    </xf>
    <xf numFmtId="165" fontId="8" fillId="5" borderId="22" xfId="2" applyNumberFormat="1" applyFont="1" applyFill="1" applyBorder="1" applyAlignment="1">
      <alignment horizontal="left" vertical="center" wrapText="1"/>
    </xf>
    <xf numFmtId="0" fontId="7" fillId="5" borderId="18" xfId="2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7" fillId="5" borderId="5" xfId="2" applyFont="1" applyFill="1" applyBorder="1" applyAlignment="1">
      <alignment horizontal="left" vertical="center" wrapText="1"/>
    </xf>
    <xf numFmtId="0" fontId="7" fillId="5" borderId="20" xfId="2" applyFont="1" applyFill="1" applyBorder="1" applyAlignment="1">
      <alignment horizontal="left" vertical="center" wrapText="1"/>
    </xf>
    <xf numFmtId="49" fontId="7" fillId="5" borderId="18" xfId="2" applyNumberFormat="1" applyFont="1" applyFill="1" applyBorder="1" applyAlignment="1">
      <alignment horizontal="left" vertical="center" wrapText="1"/>
    </xf>
    <xf numFmtId="49" fontId="7" fillId="5" borderId="5" xfId="2" applyNumberFormat="1" applyFont="1" applyFill="1" applyBorder="1" applyAlignment="1">
      <alignment horizontal="left" vertical="center" wrapText="1"/>
    </xf>
    <xf numFmtId="49" fontId="7" fillId="5" borderId="20" xfId="2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2" xr:uid="{518B292D-9F94-43F0-A98C-F13FBDC51959}"/>
    <cellStyle name="Porcentagem 2" xfId="4" xr:uid="{0BE501AE-56B1-45C2-A8BD-D1B33A4E146A}"/>
    <cellStyle name="Vírgula" xfId="1" builtinId="3"/>
    <cellStyle name="Vírgula 2" xfId="3" xr:uid="{2773EEBD-AE3A-4CC3-8A35-31BA4D4A8901}"/>
  </cellStyles>
  <dxfs count="8">
    <dxf>
      <fill>
        <patternFill>
          <bgColor rgb="FFFFFF99"/>
        </patternFill>
      </fill>
    </dxf>
    <dxf>
      <fill>
        <patternFill patternType="darkUp"/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28575</xdr:rowOff>
    </xdr:from>
    <xdr:to>
      <xdr:col>15</xdr:col>
      <xdr:colOff>37118</xdr:colOff>
      <xdr:row>7</xdr:row>
      <xdr:rowOff>18885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3549BB-4302-3553-F665-0575DF7BA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5050" y="28575"/>
          <a:ext cx="7857143" cy="132381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45</xdr:row>
      <xdr:rowOff>66675</xdr:rowOff>
    </xdr:from>
    <xdr:to>
      <xdr:col>14</xdr:col>
      <xdr:colOff>180009</xdr:colOff>
      <xdr:row>56</xdr:row>
      <xdr:rowOff>37842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8595720-242D-1D27-CB77-E80BD40A0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0" y="8277225"/>
          <a:ext cx="7723809" cy="20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571500</xdr:colOff>
      <xdr:row>2</xdr:row>
      <xdr:rowOff>123825</xdr:rowOff>
    </xdr:to>
    <xdr:pic>
      <xdr:nvPicPr>
        <xdr:cNvPr id="3" name="Imagem 23">
          <a:extLst>
            <a:ext uri="{FF2B5EF4-FFF2-40B4-BE49-F238E27FC236}">
              <a16:creationId xmlns:a16="http://schemas.microsoft.com/office/drawing/2014/main" id="{69BB8488-D031-4852-AC30-7DA59EEEC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D7A0-A554-42CF-A3F0-EFD6B6AE16F4}">
  <sheetPr>
    <pageSetUpPr fitToPage="1"/>
  </sheetPr>
  <dimension ref="A1:AR278"/>
  <sheetViews>
    <sheetView tabSelected="1" topLeftCell="A17" workbookViewId="0">
      <selection activeCell="G41" sqref="G41"/>
    </sheetView>
  </sheetViews>
  <sheetFormatPr defaultRowHeight="15" x14ac:dyDescent="0.25"/>
  <cols>
    <col min="1" max="4" width="9.140625" style="20"/>
    <col min="5" max="5" width="2.28515625" style="20" bestFit="1" customWidth="1"/>
    <col min="6" max="6" width="5.28515625" bestFit="1" customWidth="1"/>
    <col min="7" max="7" width="8.42578125" bestFit="1" customWidth="1"/>
    <col min="8" max="8" width="8" customWidth="1"/>
    <col min="9" max="9" width="50.42578125" customWidth="1"/>
    <col min="10" max="10" width="5.28515625" bestFit="1" customWidth="1"/>
    <col min="11" max="11" width="7.85546875" bestFit="1" customWidth="1"/>
    <col min="12" max="12" width="7.28515625" bestFit="1" customWidth="1"/>
    <col min="13" max="13" width="7.85546875" customWidth="1"/>
    <col min="14" max="14" width="9.5703125" bestFit="1" customWidth="1"/>
    <col min="15" max="15" width="3" bestFit="1" customWidth="1"/>
    <col min="16" max="16" width="4.28515625" style="20" customWidth="1"/>
    <col min="17" max="44" width="9.140625" style="20"/>
  </cols>
  <sheetData>
    <row r="1" spans="5:16" s="20" customFormat="1" x14ac:dyDescent="0.25"/>
    <row r="2" spans="5:16" s="20" customFormat="1" x14ac:dyDescent="0.25"/>
    <row r="3" spans="5:16" s="20" customFormat="1" x14ac:dyDescent="0.25"/>
    <row r="4" spans="5:16" s="20" customFormat="1" x14ac:dyDescent="0.25"/>
    <row r="5" spans="5:16" s="20" customFormat="1" x14ac:dyDescent="0.25"/>
    <row r="6" spans="5:16" s="20" customFormat="1" x14ac:dyDescent="0.25"/>
    <row r="7" spans="5:16" s="20" customFormat="1" x14ac:dyDescent="0.25"/>
    <row r="8" spans="5:16" s="20" customFormat="1" x14ac:dyDescent="0.25"/>
    <row r="9" spans="5:16" s="20" customFormat="1" x14ac:dyDescent="0.25">
      <c r="E9" s="21"/>
      <c r="F9" s="21"/>
      <c r="G9" s="22"/>
      <c r="H9" s="22"/>
      <c r="I9" s="22"/>
      <c r="J9" s="23"/>
      <c r="K9" s="22"/>
      <c r="L9" s="24"/>
      <c r="M9" s="25" t="s">
        <v>24</v>
      </c>
      <c r="N9" s="26">
        <v>0.26500000000000001</v>
      </c>
      <c r="O9" s="27" t="s">
        <v>29</v>
      </c>
      <c r="P9" s="28"/>
    </row>
    <row r="10" spans="5:16" s="20" customFormat="1" x14ac:dyDescent="0.25">
      <c r="E10" s="29"/>
      <c r="F10" s="29"/>
      <c r="G10" s="29"/>
      <c r="H10" s="29"/>
      <c r="I10" s="29"/>
      <c r="J10" s="30"/>
      <c r="K10" s="29"/>
      <c r="L10" s="24"/>
      <c r="M10" s="25" t="s">
        <v>25</v>
      </c>
      <c r="N10" s="26" t="s">
        <v>20</v>
      </c>
      <c r="O10" s="27" t="s">
        <v>30</v>
      </c>
      <c r="P10" s="28"/>
    </row>
    <row r="11" spans="5:16" s="20" customFormat="1" x14ac:dyDescent="0.25">
      <c r="E11" s="31"/>
      <c r="F11" s="24"/>
      <c r="G11" s="25"/>
      <c r="H11" s="25" t="s">
        <v>0</v>
      </c>
      <c r="I11" s="32" t="s">
        <v>103</v>
      </c>
      <c r="J11" s="33"/>
      <c r="K11" s="34"/>
      <c r="L11" s="24"/>
      <c r="M11" s="25" t="s">
        <v>26</v>
      </c>
      <c r="N11" s="26" t="s">
        <v>20</v>
      </c>
      <c r="O11" s="27" t="s">
        <v>31</v>
      </c>
      <c r="P11" s="28"/>
    </row>
    <row r="12" spans="5:16" s="20" customFormat="1" x14ac:dyDescent="0.25">
      <c r="E12" s="31"/>
      <c r="F12" s="24"/>
      <c r="G12" s="25"/>
      <c r="H12" s="25" t="s">
        <v>1</v>
      </c>
      <c r="I12" s="32" t="s">
        <v>14</v>
      </c>
      <c r="J12" s="30"/>
      <c r="K12" s="29"/>
      <c r="L12" s="24"/>
      <c r="M12" s="25" t="s">
        <v>27</v>
      </c>
      <c r="N12" s="26">
        <v>0</v>
      </c>
      <c r="O12" s="27" t="s">
        <v>32</v>
      </c>
      <c r="P12" s="28"/>
    </row>
    <row r="13" spans="5:16" ht="39" x14ac:dyDescent="0.25">
      <c r="E13" s="22"/>
      <c r="F13" s="1" t="s">
        <v>2</v>
      </c>
      <c r="G13" s="2" t="s">
        <v>3</v>
      </c>
      <c r="H13" s="3" t="s">
        <v>4</v>
      </c>
      <c r="I13" s="9" t="s">
        <v>15</v>
      </c>
      <c r="J13" s="10" t="s">
        <v>16</v>
      </c>
      <c r="K13" s="9" t="s">
        <v>17</v>
      </c>
      <c r="L13" s="9" t="s">
        <v>18</v>
      </c>
      <c r="M13" s="9" t="s">
        <v>28</v>
      </c>
      <c r="N13" s="9" t="s">
        <v>33</v>
      </c>
      <c r="O13" s="16" t="s">
        <v>34</v>
      </c>
      <c r="P13" s="35" t="s">
        <v>35</v>
      </c>
    </row>
    <row r="14" spans="5:16" s="20" customFormat="1" x14ac:dyDescent="0.25">
      <c r="E14" s="37"/>
      <c r="F14" s="40"/>
      <c r="G14" s="41"/>
      <c r="H14" s="41"/>
      <c r="I14" s="42" t="s">
        <v>19</v>
      </c>
      <c r="J14" s="43"/>
      <c r="K14" s="44">
        <v>109451.31999999995</v>
      </c>
      <c r="L14" s="45"/>
      <c r="M14" s="45"/>
      <c r="N14" s="46">
        <f>N15</f>
        <v>143981.8952</v>
      </c>
      <c r="O14" s="36" t="s">
        <v>36</v>
      </c>
      <c r="P14" s="36" t="s">
        <v>36</v>
      </c>
    </row>
    <row r="15" spans="5:16" x14ac:dyDescent="0.25">
      <c r="E15" s="64" t="s">
        <v>5</v>
      </c>
      <c r="F15" s="65">
        <v>1</v>
      </c>
      <c r="G15" s="66"/>
      <c r="H15" s="67"/>
      <c r="I15" s="68" t="s">
        <v>116</v>
      </c>
      <c r="J15" s="58" t="s">
        <v>20</v>
      </c>
      <c r="K15" s="59">
        <v>0</v>
      </c>
      <c r="L15" s="69"/>
      <c r="M15" s="61">
        <v>0</v>
      </c>
      <c r="N15" s="70">
        <f>N16+N27+N40+N37</f>
        <v>143981.8952</v>
      </c>
      <c r="O15" s="17" t="s">
        <v>29</v>
      </c>
      <c r="P15" s="29" t="s">
        <v>20</v>
      </c>
    </row>
    <row r="16" spans="5:16" x14ac:dyDescent="0.25">
      <c r="E16" s="53" t="s">
        <v>6</v>
      </c>
      <c r="F16" s="54" t="s">
        <v>7</v>
      </c>
      <c r="G16" s="55"/>
      <c r="H16" s="71"/>
      <c r="I16" s="68" t="s">
        <v>21</v>
      </c>
      <c r="J16" s="58" t="s">
        <v>20</v>
      </c>
      <c r="K16" s="59">
        <v>0</v>
      </c>
      <c r="L16" s="60">
        <v>0</v>
      </c>
      <c r="M16" s="61">
        <v>0</v>
      </c>
      <c r="N16" s="62">
        <f>SUM(N17:N26)</f>
        <v>1932.92</v>
      </c>
      <c r="O16" s="17" t="s">
        <v>29</v>
      </c>
      <c r="P16" s="29" t="s">
        <v>20</v>
      </c>
    </row>
    <row r="17" spans="5:16" ht="22.5" x14ac:dyDescent="0.25">
      <c r="E17" s="38" t="s">
        <v>8</v>
      </c>
      <c r="F17" s="7" t="s">
        <v>9</v>
      </c>
      <c r="G17" s="5" t="s">
        <v>10</v>
      </c>
      <c r="H17" s="6" t="s">
        <v>11</v>
      </c>
      <c r="I17" s="14" t="s">
        <v>22</v>
      </c>
      <c r="J17" s="11" t="s">
        <v>23</v>
      </c>
      <c r="K17" s="12">
        <v>2.88</v>
      </c>
      <c r="L17" s="13">
        <v>285</v>
      </c>
      <c r="M17" s="15">
        <f>L17*1.265</f>
        <v>360.52499999999998</v>
      </c>
      <c r="N17" s="18">
        <f>M17*K17</f>
        <v>1038.3119999999999</v>
      </c>
      <c r="O17" s="17" t="s">
        <v>29</v>
      </c>
      <c r="P17" s="29" t="s">
        <v>37</v>
      </c>
    </row>
    <row r="18" spans="5:16" ht="33.75" x14ac:dyDescent="0.25">
      <c r="E18" s="38"/>
      <c r="F18" s="7" t="s">
        <v>12</v>
      </c>
      <c r="G18" s="5" t="s">
        <v>13</v>
      </c>
      <c r="H18" s="6" t="s">
        <v>104</v>
      </c>
      <c r="I18" s="14" t="s">
        <v>105</v>
      </c>
      <c r="J18" s="11" t="s">
        <v>51</v>
      </c>
      <c r="K18" s="12">
        <v>5</v>
      </c>
      <c r="L18" s="13">
        <v>95.66</v>
      </c>
      <c r="M18" s="15">
        <f>L18*1.265</f>
        <v>121.00989999999999</v>
      </c>
      <c r="N18" s="18">
        <f>M18*K18</f>
        <v>605.04949999999997</v>
      </c>
      <c r="O18" s="17" t="s">
        <v>29</v>
      </c>
      <c r="P18" s="29"/>
    </row>
    <row r="19" spans="5:16" ht="22.5" x14ac:dyDescent="0.25">
      <c r="E19" s="38"/>
      <c r="F19" s="7" t="s">
        <v>82</v>
      </c>
      <c r="G19" s="5" t="s">
        <v>13</v>
      </c>
      <c r="H19" s="6" t="s">
        <v>78</v>
      </c>
      <c r="I19" s="14" t="s">
        <v>79</v>
      </c>
      <c r="J19" s="11" t="s">
        <v>5</v>
      </c>
      <c r="K19" s="12">
        <v>270</v>
      </c>
      <c r="L19" s="13">
        <v>0.7</v>
      </c>
      <c r="M19" s="15">
        <f>L19*1.265</f>
        <v>0.88549999999999984</v>
      </c>
      <c r="N19" s="18">
        <f t="shared" ref="N19:N22" si="0">M19*K19</f>
        <v>239.08499999999995</v>
      </c>
      <c r="O19" s="17" t="s">
        <v>29</v>
      </c>
      <c r="P19" s="29"/>
    </row>
    <row r="20" spans="5:16" ht="22.5" x14ac:dyDescent="0.25">
      <c r="E20" s="38"/>
      <c r="F20" s="7" t="s">
        <v>109</v>
      </c>
      <c r="G20" s="5" t="s">
        <v>13</v>
      </c>
      <c r="H20" s="6" t="s">
        <v>80</v>
      </c>
      <c r="I20" s="14" t="s">
        <v>81</v>
      </c>
      <c r="J20" s="11" t="s">
        <v>51</v>
      </c>
      <c r="K20" s="12">
        <v>30</v>
      </c>
      <c r="L20" s="13">
        <v>1.33</v>
      </c>
      <c r="M20" s="15">
        <f t="shared" ref="M20:M44" si="1">L20*1.265</f>
        <v>1.68245</v>
      </c>
      <c r="N20" s="18">
        <f t="shared" ref="N20:N22" si="2">M20*K20</f>
        <v>50.473500000000001</v>
      </c>
      <c r="O20" s="17" t="s">
        <v>29</v>
      </c>
      <c r="P20" s="29"/>
    </row>
    <row r="21" spans="5:16" hidden="1" x14ac:dyDescent="0.25">
      <c r="E21" s="38"/>
      <c r="F21" s="7"/>
      <c r="G21" s="5"/>
      <c r="H21" s="6"/>
      <c r="I21" s="14"/>
      <c r="J21" s="11"/>
      <c r="K21" s="12"/>
      <c r="L21" s="13"/>
      <c r="M21" s="15">
        <f t="shared" si="1"/>
        <v>0</v>
      </c>
      <c r="N21" s="18">
        <f t="shared" si="2"/>
        <v>0</v>
      </c>
      <c r="O21" s="17" t="s">
        <v>29</v>
      </c>
      <c r="P21" s="29"/>
    </row>
    <row r="22" spans="5:16" hidden="1" x14ac:dyDescent="0.25">
      <c r="E22" s="38" t="s">
        <v>8</v>
      </c>
      <c r="F22" s="4" t="s">
        <v>12</v>
      </c>
      <c r="G22" s="5"/>
      <c r="H22" s="8"/>
      <c r="I22" s="14"/>
      <c r="J22" s="11"/>
      <c r="K22" s="12"/>
      <c r="L22" s="13"/>
      <c r="M22" s="15">
        <f t="shared" si="1"/>
        <v>0</v>
      </c>
      <c r="N22" s="18">
        <f t="shared" si="2"/>
        <v>0</v>
      </c>
      <c r="O22" s="17" t="s">
        <v>29</v>
      </c>
      <c r="P22" s="29" t="s">
        <v>37</v>
      </c>
    </row>
    <row r="23" spans="5:16" hidden="1" x14ac:dyDescent="0.25">
      <c r="E23" s="38" t="s">
        <v>8</v>
      </c>
      <c r="F23" s="4" t="s">
        <v>82</v>
      </c>
      <c r="G23" s="5"/>
      <c r="H23" s="8"/>
      <c r="I23" s="14"/>
      <c r="J23" s="11"/>
      <c r="K23" s="12"/>
      <c r="L23" s="13"/>
      <c r="M23" s="15">
        <f t="shared" si="1"/>
        <v>0</v>
      </c>
      <c r="N23" s="18">
        <f t="shared" ref="N23:N26" si="3">M23*K23</f>
        <v>0</v>
      </c>
      <c r="O23" s="17" t="s">
        <v>29</v>
      </c>
      <c r="P23" s="29" t="s">
        <v>20</v>
      </c>
    </row>
    <row r="24" spans="5:16" hidden="1" x14ac:dyDescent="0.25">
      <c r="E24" s="38" t="s">
        <v>8</v>
      </c>
      <c r="F24" s="4" t="s">
        <v>39</v>
      </c>
      <c r="G24" s="5"/>
      <c r="H24" s="8"/>
      <c r="I24" s="14"/>
      <c r="J24" s="11"/>
      <c r="K24" s="12"/>
      <c r="L24" s="13"/>
      <c r="M24" s="15">
        <f t="shared" si="1"/>
        <v>0</v>
      </c>
      <c r="N24" s="18">
        <f t="shared" si="3"/>
        <v>0</v>
      </c>
      <c r="O24" s="17" t="s">
        <v>29</v>
      </c>
      <c r="P24" s="29" t="s">
        <v>20</v>
      </c>
    </row>
    <row r="25" spans="5:16" hidden="1" x14ac:dyDescent="0.25">
      <c r="E25" s="38" t="s">
        <v>8</v>
      </c>
      <c r="F25" s="4" t="s">
        <v>40</v>
      </c>
      <c r="G25" s="5"/>
      <c r="H25" s="8"/>
      <c r="I25" s="14"/>
      <c r="J25" s="11"/>
      <c r="K25" s="12"/>
      <c r="L25" s="13"/>
      <c r="M25" s="15">
        <f t="shared" si="1"/>
        <v>0</v>
      </c>
      <c r="N25" s="18">
        <f t="shared" si="3"/>
        <v>0</v>
      </c>
      <c r="O25" s="17" t="s">
        <v>29</v>
      </c>
      <c r="P25" s="29" t="s">
        <v>37</v>
      </c>
    </row>
    <row r="26" spans="5:16" hidden="1" x14ac:dyDescent="0.25">
      <c r="E26" s="38" t="s">
        <v>8</v>
      </c>
      <c r="F26" s="4" t="s">
        <v>41</v>
      </c>
      <c r="G26" s="5"/>
      <c r="H26" s="8"/>
      <c r="I26" s="14"/>
      <c r="J26" s="11"/>
      <c r="K26" s="19"/>
      <c r="L26" s="13"/>
      <c r="M26" s="15">
        <f t="shared" si="1"/>
        <v>0</v>
      </c>
      <c r="N26" s="18">
        <f t="shared" si="3"/>
        <v>0</v>
      </c>
      <c r="O26" s="17" t="s">
        <v>29</v>
      </c>
      <c r="P26" s="29" t="s">
        <v>37</v>
      </c>
    </row>
    <row r="27" spans="5:16" x14ac:dyDescent="0.25">
      <c r="E27" s="53" t="s">
        <v>6</v>
      </c>
      <c r="F27" s="54" t="s">
        <v>38</v>
      </c>
      <c r="G27" s="55"/>
      <c r="H27" s="56"/>
      <c r="I27" s="57" t="s">
        <v>54</v>
      </c>
      <c r="J27" s="58" t="s">
        <v>20</v>
      </c>
      <c r="K27" s="63">
        <v>0</v>
      </c>
      <c r="L27" s="60"/>
      <c r="M27" s="60"/>
      <c r="N27" s="62">
        <f>SUM(N28:N36)</f>
        <v>22438.405549999999</v>
      </c>
      <c r="O27" s="17" t="s">
        <v>29</v>
      </c>
      <c r="P27" s="29" t="s">
        <v>20</v>
      </c>
    </row>
    <row r="28" spans="5:16" ht="22.5" x14ac:dyDescent="0.25">
      <c r="E28" s="38" t="s">
        <v>8</v>
      </c>
      <c r="F28" s="4" t="s">
        <v>39</v>
      </c>
      <c r="G28" s="5" t="s">
        <v>13</v>
      </c>
      <c r="H28" s="8" t="s">
        <v>53</v>
      </c>
      <c r="I28" s="14" t="s">
        <v>55</v>
      </c>
      <c r="J28" s="11" t="s">
        <v>5</v>
      </c>
      <c r="K28" s="19">
        <v>780</v>
      </c>
      <c r="L28" s="13">
        <v>4.22</v>
      </c>
      <c r="M28" s="15">
        <f t="shared" si="1"/>
        <v>5.3382999999999994</v>
      </c>
      <c r="N28" s="18">
        <f t="shared" ref="N28" si="4">M28*K28</f>
        <v>4163.8739999999998</v>
      </c>
      <c r="O28" s="17" t="s">
        <v>29</v>
      </c>
      <c r="P28" s="29" t="s">
        <v>20</v>
      </c>
    </row>
    <row r="29" spans="5:16" ht="33.75" x14ac:dyDescent="0.25">
      <c r="E29" s="38" t="s">
        <v>8</v>
      </c>
      <c r="F29" s="4" t="s">
        <v>40</v>
      </c>
      <c r="G29" s="5" t="s">
        <v>13</v>
      </c>
      <c r="H29" s="8" t="s">
        <v>83</v>
      </c>
      <c r="I29" s="14" t="s">
        <v>84</v>
      </c>
      <c r="J29" s="11" t="s">
        <v>5</v>
      </c>
      <c r="K29" s="19">
        <v>780</v>
      </c>
      <c r="L29" s="13">
        <v>11.18</v>
      </c>
      <c r="M29" s="15">
        <f t="shared" si="1"/>
        <v>14.142699999999998</v>
      </c>
      <c r="N29" s="18">
        <f t="shared" ref="N29:N34" si="5">M29*K29</f>
        <v>11031.305999999999</v>
      </c>
      <c r="O29" s="17" t="s">
        <v>29</v>
      </c>
      <c r="P29" s="29" t="s">
        <v>20</v>
      </c>
    </row>
    <row r="30" spans="5:16" ht="22.5" x14ac:dyDescent="0.25">
      <c r="E30" s="38" t="s">
        <v>8</v>
      </c>
      <c r="F30" s="4" t="s">
        <v>41</v>
      </c>
      <c r="G30" s="5" t="s">
        <v>10</v>
      </c>
      <c r="H30" s="8" t="s">
        <v>85</v>
      </c>
      <c r="I30" s="14" t="s">
        <v>86</v>
      </c>
      <c r="J30" s="11" t="s">
        <v>87</v>
      </c>
      <c r="K30" s="19">
        <v>41</v>
      </c>
      <c r="L30" s="13">
        <v>8.56</v>
      </c>
      <c r="M30" s="15">
        <f t="shared" si="1"/>
        <v>10.8284</v>
      </c>
      <c r="N30" s="18">
        <f t="shared" si="5"/>
        <v>443.96440000000001</v>
      </c>
      <c r="O30" s="17" t="s">
        <v>29</v>
      </c>
      <c r="P30" s="29" t="s">
        <v>20</v>
      </c>
    </row>
    <row r="31" spans="5:16" x14ac:dyDescent="0.25">
      <c r="E31" s="38" t="s">
        <v>8</v>
      </c>
      <c r="F31" s="4" t="s">
        <v>110</v>
      </c>
      <c r="G31" s="5" t="s">
        <v>88</v>
      </c>
      <c r="H31" s="8" t="s">
        <v>52</v>
      </c>
      <c r="I31" s="14" t="s">
        <v>106</v>
      </c>
      <c r="J31" s="11" t="s">
        <v>51</v>
      </c>
      <c r="K31" s="19">
        <v>41</v>
      </c>
      <c r="L31" s="13">
        <v>35.9</v>
      </c>
      <c r="M31" s="15">
        <f t="shared" si="1"/>
        <v>45.413499999999992</v>
      </c>
      <c r="N31" s="18">
        <f t="shared" si="5"/>
        <v>1861.9534999999996</v>
      </c>
      <c r="O31" s="17" t="s">
        <v>29</v>
      </c>
      <c r="P31" s="29" t="s">
        <v>37</v>
      </c>
    </row>
    <row r="32" spans="5:16" ht="22.5" x14ac:dyDescent="0.25">
      <c r="E32" s="38"/>
      <c r="F32" s="4" t="s">
        <v>111</v>
      </c>
      <c r="G32" s="5" t="s">
        <v>88</v>
      </c>
      <c r="H32" s="8" t="s">
        <v>108</v>
      </c>
      <c r="I32" s="14" t="s">
        <v>107</v>
      </c>
      <c r="J32" s="11" t="s">
        <v>51</v>
      </c>
      <c r="K32" s="19">
        <v>41</v>
      </c>
      <c r="L32" s="13">
        <v>10.5</v>
      </c>
      <c r="M32" s="15">
        <f t="shared" si="1"/>
        <v>13.282499999999999</v>
      </c>
      <c r="N32" s="18">
        <f t="shared" si="5"/>
        <v>544.58249999999998</v>
      </c>
      <c r="O32" s="17" t="s">
        <v>29</v>
      </c>
      <c r="P32" s="29"/>
    </row>
    <row r="33" spans="5:16" x14ac:dyDescent="0.25">
      <c r="E33" s="38" t="s">
        <v>8</v>
      </c>
      <c r="F33" s="4" t="s">
        <v>112</v>
      </c>
      <c r="G33" s="5" t="s">
        <v>10</v>
      </c>
      <c r="H33" s="8" t="s">
        <v>89</v>
      </c>
      <c r="I33" s="14" t="s">
        <v>90</v>
      </c>
      <c r="J33" s="11" t="s">
        <v>91</v>
      </c>
      <c r="K33" s="19">
        <v>150</v>
      </c>
      <c r="L33" s="13">
        <v>20.75</v>
      </c>
      <c r="M33" s="15">
        <f t="shared" si="1"/>
        <v>26.248749999999998</v>
      </c>
      <c r="N33" s="18">
        <f t="shared" si="5"/>
        <v>3937.3124999999995</v>
      </c>
      <c r="O33" s="17" t="s">
        <v>29</v>
      </c>
      <c r="P33" s="29" t="s">
        <v>37</v>
      </c>
    </row>
    <row r="34" spans="5:16" ht="22.5" x14ac:dyDescent="0.25">
      <c r="E34" s="38"/>
      <c r="F34" s="4" t="s">
        <v>113</v>
      </c>
      <c r="G34" s="5" t="s">
        <v>13</v>
      </c>
      <c r="H34" s="8" t="s">
        <v>92</v>
      </c>
      <c r="I34" s="14" t="s">
        <v>93</v>
      </c>
      <c r="J34" s="11" t="s">
        <v>51</v>
      </c>
      <c r="K34" s="19">
        <v>4</v>
      </c>
      <c r="L34" s="13">
        <v>44.63</v>
      </c>
      <c r="M34" s="15">
        <f t="shared" si="1"/>
        <v>56.456949999999999</v>
      </c>
      <c r="N34" s="18">
        <f t="shared" si="5"/>
        <v>225.8278</v>
      </c>
      <c r="O34" s="17" t="s">
        <v>29</v>
      </c>
      <c r="P34" s="29"/>
    </row>
    <row r="35" spans="5:16" ht="22.5" x14ac:dyDescent="0.25">
      <c r="E35" s="38"/>
      <c r="F35" s="4" t="s">
        <v>114</v>
      </c>
      <c r="G35" s="5" t="s">
        <v>13</v>
      </c>
      <c r="H35" s="8" t="s">
        <v>94</v>
      </c>
      <c r="I35" s="14" t="s">
        <v>95</v>
      </c>
      <c r="J35" s="11" t="s">
        <v>51</v>
      </c>
      <c r="K35" s="19">
        <v>4</v>
      </c>
      <c r="L35" s="13">
        <v>28.61</v>
      </c>
      <c r="M35" s="15">
        <f t="shared" si="1"/>
        <v>36.191649999999996</v>
      </c>
      <c r="N35" s="18">
        <f t="shared" ref="N35" si="6">M35*K35</f>
        <v>144.76659999999998</v>
      </c>
      <c r="O35" s="17" t="s">
        <v>29</v>
      </c>
      <c r="P35" s="29"/>
    </row>
    <row r="36" spans="5:16" ht="22.5" x14ac:dyDescent="0.25">
      <c r="E36" s="38"/>
      <c r="F36" s="4" t="s">
        <v>115</v>
      </c>
      <c r="G36" s="5" t="s">
        <v>13</v>
      </c>
      <c r="H36" s="8" t="s">
        <v>101</v>
      </c>
      <c r="I36" s="14" t="s">
        <v>102</v>
      </c>
      <c r="J36" s="11" t="s">
        <v>51</v>
      </c>
      <c r="K36" s="19">
        <v>1</v>
      </c>
      <c r="L36" s="13">
        <v>67.05</v>
      </c>
      <c r="M36" s="15">
        <f t="shared" si="1"/>
        <v>84.818249999999992</v>
      </c>
      <c r="N36" s="18">
        <f t="shared" ref="N36" si="7">M36*K36</f>
        <v>84.818249999999992</v>
      </c>
      <c r="O36" s="17" t="s">
        <v>29</v>
      </c>
      <c r="P36" s="29"/>
    </row>
    <row r="37" spans="5:16" x14ac:dyDescent="0.25">
      <c r="E37" s="53" t="s">
        <v>6</v>
      </c>
      <c r="F37" s="54" t="s">
        <v>42</v>
      </c>
      <c r="G37" s="55"/>
      <c r="H37" s="56"/>
      <c r="I37" s="57" t="s">
        <v>50</v>
      </c>
      <c r="J37" s="58" t="s">
        <v>20</v>
      </c>
      <c r="K37" s="63">
        <v>0</v>
      </c>
      <c r="L37" s="60"/>
      <c r="M37" s="60"/>
      <c r="N37" s="62">
        <f>SUM(N38:N39)</f>
        <v>117266.52464999999</v>
      </c>
      <c r="O37" s="17" t="s">
        <v>29</v>
      </c>
      <c r="P37" s="29" t="s">
        <v>37</v>
      </c>
    </row>
    <row r="38" spans="5:16" ht="22.5" x14ac:dyDescent="0.25">
      <c r="E38" s="38" t="s">
        <v>8</v>
      </c>
      <c r="F38" s="4" t="s">
        <v>43</v>
      </c>
      <c r="G38" s="5" t="s">
        <v>13</v>
      </c>
      <c r="H38" s="8" t="s">
        <v>96</v>
      </c>
      <c r="I38" s="14" t="s">
        <v>97</v>
      </c>
      <c r="J38" s="11" t="s">
        <v>47</v>
      </c>
      <c r="K38" s="19">
        <v>1000</v>
      </c>
      <c r="L38" s="13">
        <v>89.81</v>
      </c>
      <c r="M38" s="15">
        <f t="shared" si="1"/>
        <v>113.60964999999999</v>
      </c>
      <c r="N38" s="18">
        <f t="shared" ref="N38:N39" si="8">M38*K38</f>
        <v>113609.65</v>
      </c>
      <c r="O38" s="17" t="s">
        <v>29</v>
      </c>
      <c r="P38" s="29" t="s">
        <v>37</v>
      </c>
    </row>
    <row r="39" spans="5:16" x14ac:dyDescent="0.25">
      <c r="E39" s="38" t="s">
        <v>8</v>
      </c>
      <c r="F39" s="4" t="s">
        <v>44</v>
      </c>
      <c r="G39" s="5" t="s">
        <v>10</v>
      </c>
      <c r="H39" s="8" t="s">
        <v>98</v>
      </c>
      <c r="I39" s="14" t="s">
        <v>99</v>
      </c>
      <c r="J39" s="11" t="s">
        <v>100</v>
      </c>
      <c r="K39" s="19">
        <v>601</v>
      </c>
      <c r="L39" s="13">
        <v>4.8099999999999996</v>
      </c>
      <c r="M39" s="15">
        <f t="shared" si="1"/>
        <v>6.084649999999999</v>
      </c>
      <c r="N39" s="18">
        <f t="shared" si="8"/>
        <v>3656.8746499999993</v>
      </c>
      <c r="O39" s="17" t="s">
        <v>29</v>
      </c>
      <c r="P39" s="29" t="s">
        <v>20</v>
      </c>
    </row>
    <row r="40" spans="5:16" x14ac:dyDescent="0.25">
      <c r="E40" s="53" t="s">
        <v>6</v>
      </c>
      <c r="F40" s="54" t="s">
        <v>45</v>
      </c>
      <c r="G40" s="55"/>
      <c r="H40" s="56"/>
      <c r="I40" s="57" t="s">
        <v>56</v>
      </c>
      <c r="J40" s="58" t="s">
        <v>20</v>
      </c>
      <c r="K40" s="63">
        <v>0</v>
      </c>
      <c r="L40" s="60"/>
      <c r="M40" s="60"/>
      <c r="N40" s="62">
        <f>SUM(N41:N44)</f>
        <v>2344.0450000000001</v>
      </c>
      <c r="O40" s="17" t="s">
        <v>29</v>
      </c>
      <c r="P40" s="29" t="s">
        <v>37</v>
      </c>
    </row>
    <row r="41" spans="5:16" ht="22.5" x14ac:dyDescent="0.25">
      <c r="E41" s="38" t="s">
        <v>8</v>
      </c>
      <c r="F41" s="4" t="s">
        <v>46</v>
      </c>
      <c r="G41" s="5" t="s">
        <v>13</v>
      </c>
      <c r="H41" s="8" t="s">
        <v>117</v>
      </c>
      <c r="I41" s="14" t="s">
        <v>118</v>
      </c>
      <c r="J41" s="11" t="s">
        <v>47</v>
      </c>
      <c r="K41" s="19">
        <v>850</v>
      </c>
      <c r="L41" s="13">
        <v>2.1800000000000002</v>
      </c>
      <c r="M41" s="15">
        <f t="shared" si="1"/>
        <v>2.7576999999999998</v>
      </c>
      <c r="N41" s="18">
        <f t="shared" ref="N41" si="9">M41*K41</f>
        <v>2344.0450000000001</v>
      </c>
      <c r="O41" s="17" t="s">
        <v>29</v>
      </c>
      <c r="P41" s="29" t="s">
        <v>37</v>
      </c>
    </row>
    <row r="42" spans="5:16" hidden="1" x14ac:dyDescent="0.25">
      <c r="E42" s="38" t="s">
        <v>8</v>
      </c>
      <c r="F42" s="4" t="s">
        <v>44</v>
      </c>
      <c r="G42" s="5"/>
      <c r="H42" s="8"/>
      <c r="I42" s="14"/>
      <c r="J42" s="11"/>
      <c r="K42" s="19"/>
      <c r="L42" s="13"/>
      <c r="M42" s="15"/>
      <c r="N42" s="18"/>
      <c r="O42" s="17" t="s">
        <v>29</v>
      </c>
      <c r="P42" s="29" t="s">
        <v>20</v>
      </c>
    </row>
    <row r="43" spans="5:16" hidden="1" x14ac:dyDescent="0.25">
      <c r="E43" s="38" t="s">
        <v>8</v>
      </c>
      <c r="F43" s="4" t="s">
        <v>48</v>
      </c>
      <c r="G43" s="5"/>
      <c r="H43" s="8"/>
      <c r="I43" s="14"/>
      <c r="J43" s="11"/>
      <c r="K43" s="19"/>
      <c r="L43" s="13"/>
      <c r="M43" s="15">
        <f t="shared" si="1"/>
        <v>0</v>
      </c>
      <c r="N43" s="18">
        <f t="shared" ref="N42:N44" si="10">M43*K43</f>
        <v>0</v>
      </c>
      <c r="O43" s="17" t="s">
        <v>29</v>
      </c>
      <c r="P43" s="29" t="s">
        <v>20</v>
      </c>
    </row>
    <row r="44" spans="5:16" hidden="1" x14ac:dyDescent="0.25">
      <c r="E44" s="38" t="s">
        <v>8</v>
      </c>
      <c r="F44" s="4" t="s">
        <v>49</v>
      </c>
      <c r="G44" s="5"/>
      <c r="H44" s="8"/>
      <c r="I44" s="14"/>
      <c r="J44" s="11"/>
      <c r="K44" s="19"/>
      <c r="L44" s="13"/>
      <c r="M44" s="15">
        <f t="shared" si="1"/>
        <v>0</v>
      </c>
      <c r="N44" s="18">
        <f t="shared" si="10"/>
        <v>0</v>
      </c>
      <c r="O44" s="17" t="s">
        <v>29</v>
      </c>
      <c r="P44" s="29" t="s">
        <v>20</v>
      </c>
    </row>
    <row r="45" spans="5:16" s="20" customFormat="1" x14ac:dyDescent="0.25">
      <c r="E45" s="39"/>
      <c r="F45" s="47"/>
      <c r="G45" s="48"/>
      <c r="H45" s="48"/>
      <c r="I45" s="49"/>
      <c r="J45" s="50"/>
      <c r="K45" s="51"/>
      <c r="L45" s="51"/>
      <c r="M45" s="51"/>
      <c r="N45" s="52"/>
      <c r="O45" s="27"/>
      <c r="P45" s="28"/>
    </row>
    <row r="46" spans="5:16" s="20" customFormat="1" x14ac:dyDescent="0.25"/>
    <row r="47" spans="5:16" s="20" customFormat="1" x14ac:dyDescent="0.25"/>
    <row r="48" spans="5:16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</sheetData>
  <phoneticPr fontId="14" type="noConversion"/>
  <conditionalFormatting sqref="G9:H45 J9:M45">
    <cfRule type="expression" dxfId="7" priority="6" stopIfTrue="1">
      <formula>OR($G9="M",$G9="A")</formula>
    </cfRule>
  </conditionalFormatting>
  <conditionalFormatting sqref="F15:F44">
    <cfRule type="expression" dxfId="6" priority="5" stopIfTrue="1">
      <formula>OR($G15="M",$G15="A")</formula>
    </cfRule>
  </conditionalFormatting>
  <conditionalFormatting sqref="F13">
    <cfRule type="expression" dxfId="5" priority="4" stopIfTrue="1">
      <formula>OR($G13="M",$G13="A")</formula>
    </cfRule>
  </conditionalFormatting>
  <conditionalFormatting sqref="I9:I45">
    <cfRule type="expression" dxfId="4" priority="3" stopIfTrue="1">
      <formula>OR($G9="M",$G9="A")</formula>
    </cfRule>
  </conditionalFormatting>
  <conditionalFormatting sqref="O9:P45">
    <cfRule type="expression" dxfId="3" priority="2" stopIfTrue="1">
      <formula>OR($G9="M",$G9="A")</formula>
    </cfRule>
  </conditionalFormatting>
  <conditionalFormatting sqref="N9:N45">
    <cfRule type="expression" dxfId="2" priority="1" stopIfTrue="1">
      <formula>OR($G9="M",$G9="A")</formula>
    </cfRule>
  </conditionalFormatting>
  <dataValidations count="4">
    <dataValidation type="list" allowBlank="1" showInputMessage="1" showErrorMessage="1" sqref="G15:G44" xr:uid="{272D1851-F443-42D8-BA8D-98440DDF0BAA}">
      <formula1>"SINAPI,SINAPI-I,Composição,Cotação"</formula1>
    </dataValidation>
    <dataValidation type="list" showInputMessage="1" showErrorMessage="1" sqref="E16:E44" xr:uid="{C9DFBA5F-B52A-4C3C-AC35-75839B9F9237}">
      <formula1>$AA$15:$AA$17</formula1>
    </dataValidation>
    <dataValidation type="list" allowBlank="1" showInputMessage="1" showErrorMessage="1" sqref="E15" xr:uid="{A4C144B7-3639-46CC-9743-BD7658369285}">
      <formula1>"M"</formula1>
    </dataValidation>
    <dataValidation type="list" allowBlank="1" showInputMessage="1" showErrorMessage="1" sqref="O15:O44" xr:uid="{B399C90D-5A2C-4513-85D5-D25EC4E14BF8}">
      <formula1>"P,D1,D2,,Z"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2D39-29A5-4F3B-966E-818FFDFC4EEB}">
  <dimension ref="A1:AI81"/>
  <sheetViews>
    <sheetView workbookViewId="0">
      <selection activeCell="B16" sqref="B16"/>
    </sheetView>
  </sheetViews>
  <sheetFormatPr defaultRowHeight="15" x14ac:dyDescent="0.25"/>
  <cols>
    <col min="1" max="1" width="9.140625" style="20"/>
    <col min="2" max="2" width="23" style="20" customWidth="1"/>
    <col min="3" max="3" width="9.140625" style="20" customWidth="1"/>
    <col min="4" max="4" width="9.5703125" style="20" bestFit="1" customWidth="1"/>
    <col min="5" max="5" width="9.140625" style="20"/>
    <col min="6" max="6" width="10.85546875" bestFit="1" customWidth="1"/>
    <col min="9" max="9" width="9.5703125" bestFit="1" customWidth="1"/>
    <col min="10" max="35" width="9.140625" style="20"/>
  </cols>
  <sheetData>
    <row r="1" spans="1:9" s="20" customFormat="1" x14ac:dyDescent="0.25">
      <c r="A1" s="83"/>
      <c r="B1" s="83"/>
      <c r="C1" s="84" t="s">
        <v>57</v>
      </c>
      <c r="D1" s="83"/>
      <c r="E1" s="83"/>
      <c r="F1" s="83"/>
      <c r="G1" s="83"/>
      <c r="H1" s="83"/>
      <c r="I1" s="83"/>
    </row>
    <row r="2" spans="1:9" s="20" customFormat="1" x14ac:dyDescent="0.25">
      <c r="A2" s="83"/>
      <c r="B2" s="85"/>
      <c r="C2" s="83"/>
      <c r="D2" s="86"/>
      <c r="E2" s="86"/>
      <c r="F2" s="86"/>
      <c r="G2" s="86"/>
      <c r="H2" s="86"/>
      <c r="I2" s="86"/>
    </row>
    <row r="3" spans="1:9" s="20" customFormat="1" x14ac:dyDescent="0.25">
      <c r="A3" s="83"/>
      <c r="B3" s="83"/>
      <c r="C3" s="83"/>
      <c r="D3" s="86"/>
      <c r="E3" s="86"/>
      <c r="F3" s="86"/>
      <c r="G3" s="86"/>
      <c r="H3" s="86"/>
      <c r="I3" s="86"/>
    </row>
    <row r="4" spans="1:9" s="20" customFormat="1" x14ac:dyDescent="0.25">
      <c r="A4" s="87" t="s">
        <v>58</v>
      </c>
      <c r="B4" s="88"/>
      <c r="C4" s="89" t="s">
        <v>59</v>
      </c>
      <c r="D4" s="86"/>
      <c r="E4" s="86"/>
      <c r="F4" s="83"/>
      <c r="G4" s="87" t="s">
        <v>60</v>
      </c>
      <c r="H4" s="83"/>
      <c r="I4" s="90"/>
    </row>
    <row r="5" spans="1:9" s="20" customFormat="1" x14ac:dyDescent="0.25">
      <c r="A5" s="131">
        <v>0</v>
      </c>
      <c r="B5" s="132"/>
      <c r="C5" s="131" t="s">
        <v>122</v>
      </c>
      <c r="D5" s="133"/>
      <c r="E5" s="133"/>
      <c r="F5" s="134"/>
      <c r="G5" s="135" t="s">
        <v>61</v>
      </c>
      <c r="H5" s="136"/>
      <c r="I5" s="137"/>
    </row>
    <row r="6" spans="1:9" s="20" customFormat="1" x14ac:dyDescent="0.25">
      <c r="A6" s="83"/>
      <c r="B6" s="83"/>
      <c r="C6" s="83"/>
      <c r="D6" s="86"/>
      <c r="E6" s="86"/>
      <c r="F6" s="86"/>
      <c r="G6" s="86"/>
      <c r="H6" s="83"/>
      <c r="I6" s="86"/>
    </row>
    <row r="7" spans="1:9" s="20" customFormat="1" x14ac:dyDescent="0.25">
      <c r="A7" s="89" t="s">
        <v>62</v>
      </c>
      <c r="B7" s="91"/>
      <c r="C7" s="90" t="s">
        <v>63</v>
      </c>
      <c r="D7" s="90"/>
      <c r="E7" s="91"/>
      <c r="F7" s="92" t="s">
        <v>64</v>
      </c>
      <c r="G7" s="93"/>
      <c r="H7" s="94"/>
      <c r="I7" s="138" t="s">
        <v>20</v>
      </c>
    </row>
    <row r="8" spans="1:9" s="20" customFormat="1" x14ac:dyDescent="0.25">
      <c r="A8" s="135" t="s">
        <v>65</v>
      </c>
      <c r="B8" s="134"/>
      <c r="C8" s="139" t="s">
        <v>123</v>
      </c>
      <c r="D8" s="132"/>
      <c r="E8" s="140"/>
      <c r="F8" s="95" t="s">
        <v>123</v>
      </c>
      <c r="G8" s="96"/>
      <c r="H8" s="97"/>
      <c r="I8" s="138"/>
    </row>
    <row r="9" spans="1:9" s="20" customFormat="1" x14ac:dyDescent="0.25">
      <c r="A9" s="83"/>
      <c r="B9" s="83"/>
      <c r="C9" s="83"/>
      <c r="D9" s="83"/>
      <c r="E9" s="83"/>
      <c r="F9" s="83"/>
      <c r="G9" s="83"/>
      <c r="H9" s="83"/>
      <c r="I9" s="83"/>
    </row>
    <row r="10" spans="1:9" s="20" customFormat="1" x14ac:dyDescent="0.25">
      <c r="A10" s="98" t="s">
        <v>66</v>
      </c>
      <c r="B10" s="99"/>
      <c r="C10" s="100"/>
      <c r="D10" s="101" t="s">
        <v>67</v>
      </c>
      <c r="E10" s="101" t="s">
        <v>68</v>
      </c>
      <c r="F10" s="72" t="s">
        <v>69</v>
      </c>
      <c r="G10" s="73">
        <v>1</v>
      </c>
      <c r="H10" s="74" t="s">
        <v>69</v>
      </c>
      <c r="I10" s="75">
        <v>2</v>
      </c>
    </row>
    <row r="11" spans="1:9" s="20" customFormat="1" x14ac:dyDescent="0.25">
      <c r="A11" s="103" t="s">
        <v>70</v>
      </c>
      <c r="B11" s="127" t="s">
        <v>15</v>
      </c>
      <c r="C11" s="128"/>
      <c r="D11" s="104" t="s">
        <v>71</v>
      </c>
      <c r="E11" s="105" t="s">
        <v>72</v>
      </c>
      <c r="F11" s="76" t="s">
        <v>73</v>
      </c>
      <c r="G11" s="76" t="s">
        <v>74</v>
      </c>
      <c r="H11" s="76" t="s">
        <v>73</v>
      </c>
      <c r="I11" s="76" t="s">
        <v>74</v>
      </c>
    </row>
    <row r="12" spans="1:9" s="20" customFormat="1" ht="24" customHeight="1" x14ac:dyDescent="0.25">
      <c r="A12" s="98">
        <v>1</v>
      </c>
      <c r="B12" s="129" t="s">
        <v>116</v>
      </c>
      <c r="C12" s="130"/>
      <c r="D12" s="106" t="s">
        <v>20</v>
      </c>
      <c r="E12" s="107" t="s">
        <v>20</v>
      </c>
      <c r="F12" s="78"/>
      <c r="G12" s="77">
        <v>0</v>
      </c>
      <c r="H12" s="78"/>
      <c r="I12" s="77">
        <v>0</v>
      </c>
    </row>
    <row r="13" spans="1:9" s="20" customFormat="1" x14ac:dyDescent="0.25">
      <c r="A13" s="108" t="s">
        <v>7</v>
      </c>
      <c r="B13" s="125" t="s">
        <v>21</v>
      </c>
      <c r="C13" s="126"/>
      <c r="D13" s="111">
        <f>'PLANILHA ORÇAMENTÁRIA'!N16</f>
        <v>1932.92</v>
      </c>
      <c r="E13" s="107">
        <f>D13/$D$18</f>
        <v>1.3424743418712828E-2</v>
      </c>
      <c r="F13" s="80">
        <v>100</v>
      </c>
      <c r="G13" s="79">
        <v>100</v>
      </c>
      <c r="H13" s="80"/>
      <c r="I13" s="79">
        <v>100</v>
      </c>
    </row>
    <row r="14" spans="1:9" s="20" customFormat="1" x14ac:dyDescent="0.25">
      <c r="A14" s="108" t="s">
        <v>38</v>
      </c>
      <c r="B14" s="125" t="s">
        <v>54</v>
      </c>
      <c r="C14" s="126"/>
      <c r="D14" s="111">
        <f>'PLANILHA ORÇAMENTÁRIA'!N27</f>
        <v>22438.405549999999</v>
      </c>
      <c r="E14" s="107">
        <f t="shared" ref="E14:E16" si="0">D14/$D$18</f>
        <v>0.15584185441392912</v>
      </c>
      <c r="F14" s="80">
        <v>100</v>
      </c>
      <c r="G14" s="79">
        <v>100</v>
      </c>
      <c r="H14" s="80"/>
      <c r="I14" s="79">
        <v>100</v>
      </c>
    </row>
    <row r="15" spans="1:9" s="20" customFormat="1" x14ac:dyDescent="0.25">
      <c r="A15" s="108" t="s">
        <v>42</v>
      </c>
      <c r="B15" s="125" t="s">
        <v>50</v>
      </c>
      <c r="C15" s="126"/>
      <c r="D15" s="111">
        <f>'PLANILHA ORÇAMENTÁRIA'!N37</f>
        <v>117266.52464999999</v>
      </c>
      <c r="E15" s="107">
        <f t="shared" si="0"/>
        <v>0.8144532650241153</v>
      </c>
      <c r="F15" s="80">
        <v>50</v>
      </c>
      <c r="G15" s="79">
        <v>50</v>
      </c>
      <c r="H15" s="80">
        <v>50</v>
      </c>
      <c r="I15" s="79">
        <v>100</v>
      </c>
    </row>
    <row r="16" spans="1:9" s="20" customFormat="1" ht="15.75" thickBot="1" x14ac:dyDescent="0.3">
      <c r="A16" s="108" t="s">
        <v>45</v>
      </c>
      <c r="B16" s="109" t="s">
        <v>56</v>
      </c>
      <c r="C16" s="110"/>
      <c r="D16" s="111">
        <f>'PLANILHA ORÇAMENTÁRIA'!N40</f>
        <v>2344.0450000000001</v>
      </c>
      <c r="E16" s="107">
        <f t="shared" si="0"/>
        <v>1.6280137143242716E-2</v>
      </c>
      <c r="F16" s="80"/>
      <c r="G16" s="79">
        <v>0</v>
      </c>
      <c r="H16" s="80">
        <v>100</v>
      </c>
      <c r="I16" s="79">
        <v>100</v>
      </c>
    </row>
    <row r="17" spans="1:9" s="20" customFormat="1" ht="15.75" thickTop="1" x14ac:dyDescent="0.25">
      <c r="A17" s="112"/>
      <c r="B17" s="113" t="s">
        <v>75</v>
      </c>
      <c r="C17" s="114"/>
      <c r="D17" s="115"/>
      <c r="E17" s="115"/>
      <c r="F17" s="81">
        <f>1.34+15.58+(81.45/2)</f>
        <v>57.645000000000003</v>
      </c>
      <c r="G17" s="81">
        <f>F17</f>
        <v>57.645000000000003</v>
      </c>
      <c r="H17" s="81">
        <f>(81.45/2)+1.63</f>
        <v>42.355000000000004</v>
      </c>
      <c r="I17" s="81">
        <f>G17+H17</f>
        <v>100</v>
      </c>
    </row>
    <row r="18" spans="1:9" s="20" customFormat="1" x14ac:dyDescent="0.25">
      <c r="A18" s="116"/>
      <c r="B18" s="102" t="s">
        <v>76</v>
      </c>
      <c r="C18" s="117"/>
      <c r="D18" s="118">
        <f>SUM(D12:D16)</f>
        <v>143981.8952</v>
      </c>
      <c r="E18" s="119">
        <f>SUM(E13:E16)</f>
        <v>1</v>
      </c>
      <c r="F18" s="82">
        <f>D18*(F17/100)</f>
        <v>82998.363488040006</v>
      </c>
      <c r="G18" s="82">
        <f>F18</f>
        <v>82998.363488040006</v>
      </c>
      <c r="H18" s="82">
        <f>(H17/100)*D18</f>
        <v>60983.531711960008</v>
      </c>
      <c r="I18" s="82">
        <f>H18+G18</f>
        <v>143981.89520000003</v>
      </c>
    </row>
    <row r="19" spans="1:9" s="20" customFormat="1" x14ac:dyDescent="0.25">
      <c r="A19" s="120"/>
      <c r="B19" s="90"/>
      <c r="C19" s="90"/>
      <c r="D19" s="83"/>
      <c r="E19" s="83"/>
      <c r="F19" s="83"/>
      <c r="G19" s="83"/>
      <c r="H19" s="83"/>
      <c r="I19" s="83"/>
    </row>
    <row r="20" spans="1:9" s="20" customFormat="1" x14ac:dyDescent="0.25">
      <c r="A20" s="121" t="s">
        <v>121</v>
      </c>
      <c r="B20" s="121"/>
      <c r="C20" s="121"/>
      <c r="D20" s="83"/>
      <c r="E20" s="83"/>
      <c r="F20" s="122"/>
      <c r="G20" s="122"/>
      <c r="H20" s="122"/>
      <c r="I20" s="83"/>
    </row>
    <row r="21" spans="1:9" s="20" customFormat="1" x14ac:dyDescent="0.25">
      <c r="A21" s="90" t="s">
        <v>77</v>
      </c>
      <c r="B21" s="83"/>
      <c r="C21" s="83"/>
      <c r="D21" s="83"/>
      <c r="E21" s="83"/>
      <c r="F21" s="123" t="s">
        <v>119</v>
      </c>
      <c r="G21" s="123"/>
      <c r="H21" s="123"/>
      <c r="I21" s="124"/>
    </row>
    <row r="22" spans="1:9" s="20" customFormat="1" x14ac:dyDescent="0.25">
      <c r="A22" s="83"/>
      <c r="B22" s="90"/>
      <c r="C22" s="83"/>
      <c r="D22" s="83"/>
      <c r="E22" s="83"/>
      <c r="F22" s="90" t="s">
        <v>120</v>
      </c>
      <c r="G22" s="90"/>
      <c r="H22" s="90"/>
      <c r="I22" s="83"/>
    </row>
    <row r="23" spans="1:9" s="20" customFormat="1" x14ac:dyDescent="0.25"/>
    <row r="24" spans="1:9" s="20" customFormat="1" x14ac:dyDescent="0.25"/>
    <row r="25" spans="1:9" s="20" customFormat="1" x14ac:dyDescent="0.25"/>
    <row r="26" spans="1:9" s="20" customFormat="1" x14ac:dyDescent="0.25"/>
    <row r="27" spans="1:9" s="20" customFormat="1" x14ac:dyDescent="0.25"/>
    <row r="28" spans="1:9" s="20" customFormat="1" x14ac:dyDescent="0.25"/>
    <row r="29" spans="1:9" s="20" customFormat="1" x14ac:dyDescent="0.25"/>
    <row r="30" spans="1:9" s="20" customFormat="1" x14ac:dyDescent="0.25"/>
    <row r="31" spans="1:9" s="20" customFormat="1" x14ac:dyDescent="0.25"/>
    <row r="32" spans="1:9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</sheetData>
  <mergeCells count="11">
    <mergeCell ref="A5:B5"/>
    <mergeCell ref="C5:F5"/>
    <mergeCell ref="G5:I5"/>
    <mergeCell ref="I7:I8"/>
    <mergeCell ref="A8:B8"/>
    <mergeCell ref="C8:E8"/>
    <mergeCell ref="B11:C11"/>
    <mergeCell ref="B12:C12"/>
    <mergeCell ref="B13:C13"/>
    <mergeCell ref="B14:C14"/>
    <mergeCell ref="B15:C15"/>
  </mergeCells>
  <conditionalFormatting sqref="F12:F16 H12:H16">
    <cfRule type="expression" dxfId="1" priority="7" stopIfTrue="1">
      <formula>OR($BE12&lt;&gt;"A",E12&gt;99.9999)</formula>
    </cfRule>
    <cfRule type="expression" dxfId="0" priority="8" stopIfTrue="1">
      <formula>AND($BE12="A")</formula>
    </cfRule>
  </conditionalFormatting>
  <dataValidations count="1">
    <dataValidation type="decimal" operator="lessThanOrEqual" allowBlank="1" showInputMessage="1" showErrorMessage="1" error="Soma das porcentagens maior que 100%" sqref="F12:I16" xr:uid="{713ED31A-8C2F-4530-822C-32E7E7C10B9A}">
      <formula1>IF($BE12="A",100-$BC12+F12,0)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ORÇAMENTÁRIA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2023-03-08T14:59:23Z</cp:lastPrinted>
  <dcterms:created xsi:type="dcterms:W3CDTF">2022-04-27T13:10:21Z</dcterms:created>
  <dcterms:modified xsi:type="dcterms:W3CDTF">2023-03-08T16:17:11Z</dcterms:modified>
</cp:coreProperties>
</file>